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75" windowWidth="27900" windowHeight="12225" activeTab="0"/>
  </bookViews>
  <sheets>
    <sheet name="Megasquirt" sheetId="1" r:id="rId1"/>
    <sheet name="Change Log" sheetId="2" r:id="rId2"/>
    <sheet name="Background Math" sheetId="3" state="veryHidden" r:id="rId3"/>
  </sheets>
  <definedNames>
    <definedName name="_xlfn.IFERROR" hidden="1">#NAME?</definedName>
    <definedName name="DT">'Background Math'!$D$10:$J$10</definedName>
    <definedName name="Flow">'Background Math'!$D$12:$J$12</definedName>
    <definedName name="FP">'Background Math'!$I$4</definedName>
    <definedName name="FPIN">'Background Math'!$D$6:$J$6</definedName>
    <definedName name="FPX">'Megasquirt'!$B$14</definedName>
  </definedNames>
  <calcPr fullCalcOnLoad="1"/>
</workbook>
</file>

<file path=xl/sharedStrings.xml><?xml version="1.0" encoding="utf-8"?>
<sst xmlns="http://schemas.openxmlformats.org/spreadsheetml/2006/main" count="27" uniqueCount="23">
  <si>
    <t>OUTPUT</t>
  </si>
  <si>
    <t>Enter Base Fuel Pressure (psid)</t>
  </si>
  <si>
    <t># for Error</t>
  </si>
  <si>
    <t>Current Input Pressure (From Return Sheet)</t>
  </si>
  <si>
    <t>Pressure (error handling)</t>
  </si>
  <si>
    <t>%</t>
  </si>
  <si>
    <t>Dead Time @ 13.2 V</t>
  </si>
  <si>
    <t>Voltage</t>
  </si>
  <si>
    <t>Dead Time Voltage Curve</t>
  </si>
  <si>
    <t>Original</t>
  </si>
  <si>
    <t>New</t>
  </si>
  <si>
    <t>Dead Time</t>
  </si>
  <si>
    <t>Small PW</t>
  </si>
  <si>
    <t>Pressure</t>
  </si>
  <si>
    <t>13.2 V Dead Time</t>
  </si>
  <si>
    <t>INJECTOR DYNAMICS</t>
  </si>
  <si>
    <t>Flow</t>
  </si>
  <si>
    <t>(ms)</t>
  </si>
  <si>
    <t>(cc/min)</t>
  </si>
  <si>
    <t>Injector Size</t>
  </si>
  <si>
    <t>Implementation - JK</t>
  </si>
  <si>
    <t>* 43.5 to 130 psid</t>
  </si>
  <si>
    <t>Non-Linear Small Pulsewidths (ms)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</si>
</sst>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0.00000"/>
    <numFmt numFmtId="169" formatCode="0.0000000000"/>
    <numFmt numFmtId="170" formatCode="0.000000"/>
    <numFmt numFmtId="171" formatCode="0.0000000"/>
    <numFmt numFmtId="172" formatCode="0.000000E+00"/>
    <numFmt numFmtId="173" formatCode="0.00000E+00"/>
    <numFmt numFmtId="174" formatCode="0.0000E+00"/>
    <numFmt numFmtId="175" formatCode="0.000E+00"/>
    <numFmt numFmtId="176" formatCode="0.0E+00"/>
    <numFmt numFmtId="177" formatCode="0E+00"/>
    <numFmt numFmtId="178" formatCode="0.00000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52"/>
      <name val="Trebuchet MS"/>
      <family val="2"/>
    </font>
    <font>
      <b/>
      <sz val="10"/>
      <color indexed="22"/>
      <name val="Trebuchet MS"/>
      <family val="2"/>
    </font>
    <font>
      <sz val="10"/>
      <color indexed="22"/>
      <name val="Trebuchet MS"/>
      <family val="2"/>
    </font>
    <font>
      <sz val="10"/>
      <color indexed="22"/>
      <name val="Arial"/>
      <family val="2"/>
    </font>
    <font>
      <sz val="8"/>
      <color indexed="22"/>
      <name val="Trebuchet MS"/>
      <family val="2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32"/>
      <color indexed="9"/>
      <name val="Eras Demi ITC"/>
      <family val="2"/>
    </font>
    <font>
      <sz val="11"/>
      <color indexed="9"/>
      <name val="Eras Demi IT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E58A21"/>
      <name val="Trebuchet MS"/>
      <family val="2"/>
    </font>
    <font>
      <b/>
      <sz val="10"/>
      <color rgb="FFCBCBCB"/>
      <name val="Trebuchet MS"/>
      <family val="2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sz val="8"/>
      <color rgb="FFCBCBCB"/>
      <name val="Trebuchet MS"/>
      <family val="2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1C7EC2"/>
      </left>
      <right style="thin">
        <color rgb="FF1C7EC2"/>
      </right>
      <top style="thin">
        <color rgb="FF1C7EC2"/>
      </top>
      <bottom style="thin">
        <color rgb="FF1C7EC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1C7EC2"/>
      </left>
      <right style="thin">
        <color rgb="FF1C7EC2"/>
      </right>
      <top>
        <color indexed="63"/>
      </top>
      <bottom>
        <color indexed="63"/>
      </bottom>
    </border>
    <border>
      <left style="thin">
        <color rgb="FF1C7EC2"/>
      </left>
      <right style="thin">
        <color rgb="FF1C7EC2"/>
      </right>
      <top>
        <color indexed="63"/>
      </top>
      <bottom style="thin">
        <color rgb="FF1C7EC2"/>
      </bottom>
    </border>
    <border>
      <left style="thin">
        <color rgb="FF1C7EC2"/>
      </left>
      <right style="thin">
        <color rgb="FF1C7EC2"/>
      </right>
      <top style="thin">
        <color rgb="FF1C7EC2"/>
      </top>
      <bottom>
        <color indexed="63"/>
      </bottom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6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6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7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7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7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7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7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7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7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8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39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4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2" fillId="49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43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44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45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46" fillId="50" borderId="2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47" fillId="0" borderId="12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48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36" fillId="54" borderId="14" applyNumberFormat="0" applyFon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49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51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3" fillId="0" borderId="0" xfId="0" applyFont="1" applyAlignment="1">
      <alignment/>
    </xf>
    <xf numFmtId="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/>
    </xf>
    <xf numFmtId="164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3" fillId="0" borderId="0" xfId="0" applyFont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/>
      <protection hidden="1"/>
    </xf>
    <xf numFmtId="1" fontId="23" fillId="0" borderId="0" xfId="0" applyNumberFormat="1" applyFont="1" applyFill="1" applyBorder="1" applyAlignment="1" applyProtection="1">
      <alignment horizontal="center" vertical="center"/>
      <protection hidden="1"/>
    </xf>
    <xf numFmtId="165" fontId="23" fillId="0" borderId="0" xfId="0" applyNumberFormat="1" applyFont="1" applyFill="1" applyBorder="1" applyAlignment="1" applyProtection="1">
      <alignment horizontal="center" vertical="center"/>
      <protection hidden="1"/>
    </xf>
    <xf numFmtId="2" fontId="23" fillId="0" borderId="19" xfId="0" applyNumberFormat="1" applyFont="1" applyBorder="1" applyAlignment="1" applyProtection="1">
      <alignment horizontal="center"/>
      <protection hidden="1"/>
    </xf>
    <xf numFmtId="167" fontId="23" fillId="0" borderId="0" xfId="179" applyNumberFormat="1" applyFont="1" applyBorder="1" applyAlignment="1" applyProtection="1">
      <alignment/>
      <protection hidden="1"/>
    </xf>
    <xf numFmtId="2" fontId="53" fillId="55" borderId="20" xfId="179" applyNumberFormat="1" applyFont="1" applyFill="1" applyBorder="1" applyAlignment="1" applyProtection="1">
      <alignment horizontal="center" vertical="center"/>
      <protection locked="0"/>
    </xf>
    <xf numFmtId="0" fontId="20" fillId="55" borderId="0" xfId="0" applyFont="1" applyFill="1" applyAlignment="1">
      <alignment/>
    </xf>
    <xf numFmtId="0" fontId="54" fillId="55" borderId="0" xfId="0" applyFont="1" applyFill="1" applyAlignment="1">
      <alignment horizontal="left" vertical="center"/>
    </xf>
    <xf numFmtId="0" fontId="55" fillId="55" borderId="0" xfId="0" applyFont="1" applyFill="1" applyAlignment="1">
      <alignment/>
    </xf>
    <xf numFmtId="0" fontId="56" fillId="55" borderId="0" xfId="0" applyFont="1" applyFill="1" applyAlignment="1">
      <alignment/>
    </xf>
    <xf numFmtId="0" fontId="57" fillId="55" borderId="0" xfId="0" applyFont="1" applyFill="1" applyAlignment="1">
      <alignment horizontal="left" vertical="center"/>
    </xf>
    <xf numFmtId="1" fontId="55" fillId="55" borderId="0" xfId="0" applyNumberFormat="1" applyFont="1" applyFill="1" applyBorder="1" applyAlignment="1">
      <alignment horizontal="center" vertical="center"/>
    </xf>
    <xf numFmtId="165" fontId="55" fillId="55" borderId="0" xfId="0" applyNumberFormat="1" applyFont="1" applyFill="1" applyBorder="1" applyAlignment="1">
      <alignment horizontal="center" vertical="center"/>
    </xf>
    <xf numFmtId="0" fontId="54" fillId="55" borderId="0" xfId="0" applyFont="1" applyFill="1" applyAlignment="1">
      <alignment/>
    </xf>
    <xf numFmtId="0" fontId="0" fillId="0" borderId="0" xfId="165">
      <alignment/>
      <protection/>
    </xf>
    <xf numFmtId="0" fontId="23" fillId="0" borderId="0" xfId="165" applyFont="1" applyProtection="1">
      <alignment/>
      <protection hidden="1"/>
    </xf>
    <xf numFmtId="0" fontId="22" fillId="0" borderId="0" xfId="165" applyFont="1" applyProtection="1">
      <alignment/>
      <protection hidden="1"/>
    </xf>
    <xf numFmtId="0" fontId="54" fillId="55" borderId="0" xfId="0" applyFont="1" applyFill="1" applyBorder="1" applyAlignment="1">
      <alignment horizontal="left" vertical="center"/>
    </xf>
    <xf numFmtId="0" fontId="55" fillId="55" borderId="0" xfId="0" applyFont="1" applyFill="1" applyBorder="1" applyAlignment="1">
      <alignment/>
    </xf>
    <xf numFmtId="164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58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center"/>
      <protection hidden="1"/>
    </xf>
    <xf numFmtId="170" fontId="23" fillId="0" borderId="0" xfId="0" applyNumberFormat="1" applyFont="1" applyBorder="1" applyAlignment="1" applyProtection="1">
      <alignment horizontal="center"/>
      <protection hidden="1"/>
    </xf>
    <xf numFmtId="0" fontId="23" fillId="0" borderId="0" xfId="165" applyFont="1" applyBorder="1" applyAlignment="1" applyProtection="1">
      <alignment horizontal="center"/>
      <protection hidden="1"/>
    </xf>
    <xf numFmtId="1" fontId="23" fillId="0" borderId="0" xfId="179" applyNumberFormat="1" applyFont="1" applyBorder="1" applyAlignment="1" applyProtection="1">
      <alignment/>
      <protection hidden="1"/>
    </xf>
    <xf numFmtId="166" fontId="22" fillId="0" borderId="0" xfId="0" applyNumberFormat="1" applyFont="1" applyFill="1" applyBorder="1" applyAlignment="1" applyProtection="1">
      <alignment horizontal="center" vertical="center"/>
      <protection hidden="1"/>
    </xf>
    <xf numFmtId="166" fontId="23" fillId="0" borderId="0" xfId="0" applyNumberFormat="1" applyFont="1" applyFill="1" applyBorder="1" applyAlignment="1" applyProtection="1">
      <alignment horizontal="center" vertical="center"/>
      <protection hidden="1"/>
    </xf>
    <xf numFmtId="166" fontId="23" fillId="0" borderId="0" xfId="0" applyNumberFormat="1" applyFont="1" applyBorder="1" applyAlignment="1" applyProtection="1">
      <alignment horizontal="center"/>
      <protection hidden="1"/>
    </xf>
    <xf numFmtId="166" fontId="22" fillId="0" borderId="0" xfId="0" applyNumberFormat="1" applyFont="1" applyBorder="1" applyAlignment="1" applyProtection="1">
      <alignment horizontal="center"/>
      <protection hidden="1"/>
    </xf>
    <xf numFmtId="164" fontId="22" fillId="0" borderId="0" xfId="0" applyNumberFormat="1" applyFont="1" applyFill="1" applyBorder="1" applyAlignment="1" applyProtection="1">
      <alignment horizontal="center" vertical="center"/>
      <protection hidden="1"/>
    </xf>
    <xf numFmtId="164" fontId="23" fillId="0" borderId="21" xfId="0" applyNumberFormat="1" applyFont="1" applyBorder="1" applyAlignment="1" applyProtection="1">
      <alignment horizontal="center"/>
      <protection hidden="1"/>
    </xf>
    <xf numFmtId="164" fontId="23" fillId="0" borderId="22" xfId="0" applyNumberFormat="1" applyFont="1" applyBorder="1" applyAlignment="1" applyProtection="1">
      <alignment horizontal="center"/>
      <protection hidden="1"/>
    </xf>
    <xf numFmtId="164" fontId="23" fillId="0" borderId="0" xfId="0" applyNumberFormat="1" applyFont="1" applyBorder="1" applyAlignment="1" applyProtection="1">
      <alignment horizontal="center"/>
      <protection hidden="1"/>
    </xf>
    <xf numFmtId="164" fontId="23" fillId="0" borderId="23" xfId="0" applyNumberFormat="1" applyFont="1" applyBorder="1" applyAlignment="1" applyProtection="1">
      <alignment horizontal="center"/>
      <protection hidden="1"/>
    </xf>
    <xf numFmtId="164" fontId="23" fillId="0" borderId="0" xfId="0" applyNumberFormat="1" applyFont="1" applyFill="1" applyBorder="1" applyAlignment="1" applyProtection="1">
      <alignment horizontal="center"/>
      <protection hidden="1"/>
    </xf>
    <xf numFmtId="164" fontId="23" fillId="0" borderId="24" xfId="0" applyNumberFormat="1" applyFont="1" applyBorder="1" applyAlignment="1" applyProtection="1">
      <alignment horizontal="center"/>
      <protection hidden="1"/>
    </xf>
    <xf numFmtId="0" fontId="54" fillId="55" borderId="0" xfId="0" applyFont="1" applyFill="1" applyBorder="1" applyAlignment="1">
      <alignment horizontal="center" vertical="center"/>
    </xf>
    <xf numFmtId="170" fontId="55" fillId="55" borderId="0" xfId="0" applyNumberFormat="1" applyFont="1" applyFill="1" applyBorder="1" applyAlignment="1" applyProtection="1">
      <alignment horizontal="center" vertical="center"/>
      <protection hidden="1"/>
    </xf>
    <xf numFmtId="164" fontId="55" fillId="55" borderId="0" xfId="0" applyNumberFormat="1" applyFont="1" applyFill="1" applyBorder="1" applyAlignment="1">
      <alignment horizontal="center" vertical="center"/>
    </xf>
    <xf numFmtId="0" fontId="20" fillId="55" borderId="0" xfId="0" applyFont="1" applyFill="1" applyBorder="1" applyAlignment="1">
      <alignment/>
    </xf>
    <xf numFmtId="2" fontId="55" fillId="55" borderId="0" xfId="0" applyNumberFormat="1" applyFont="1" applyFill="1" applyBorder="1" applyAlignment="1">
      <alignment horizontal="center" vertical="center"/>
    </xf>
    <xf numFmtId="0" fontId="54" fillId="55" borderId="0" xfId="0" applyFont="1" applyFill="1" applyBorder="1" applyAlignment="1">
      <alignment/>
    </xf>
    <xf numFmtId="164" fontId="23" fillId="0" borderId="25" xfId="0" applyNumberFormat="1" applyFont="1" applyFill="1" applyBorder="1" applyAlignment="1" applyProtection="1">
      <alignment horizontal="center" vertical="center"/>
      <protection hidden="1"/>
    </xf>
    <xf numFmtId="164" fontId="23" fillId="0" borderId="26" xfId="0" applyNumberFormat="1" applyFont="1" applyFill="1" applyBorder="1" applyAlignment="1" applyProtection="1">
      <alignment horizontal="center" vertical="center"/>
      <protection hidden="1"/>
    </xf>
    <xf numFmtId="164" fontId="23" fillId="0" borderId="27" xfId="0" applyNumberFormat="1" applyFont="1" applyFill="1" applyBorder="1" applyAlignment="1" applyProtection="1">
      <alignment horizontal="center" vertical="center"/>
      <protection hidden="1"/>
    </xf>
    <xf numFmtId="165" fontId="59" fillId="0" borderId="0" xfId="0" applyNumberFormat="1" applyFont="1" applyFill="1" applyBorder="1" applyAlignment="1" applyProtection="1">
      <alignment horizontal="center" vertical="center"/>
      <protection hidden="1"/>
    </xf>
    <xf numFmtId="164" fontId="23" fillId="0" borderId="26" xfId="0" applyNumberFormat="1" applyFont="1" applyFill="1" applyBorder="1" applyAlignment="1" applyProtection="1">
      <alignment horizontal="center"/>
      <protection hidden="1"/>
    </xf>
    <xf numFmtId="2" fontId="23" fillId="0" borderId="25" xfId="0" applyNumberFormat="1" applyFont="1" applyFill="1" applyBorder="1" applyAlignment="1" applyProtection="1">
      <alignment horizontal="center" vertical="center"/>
      <protection hidden="1"/>
    </xf>
    <xf numFmtId="2" fontId="23" fillId="0" borderId="26" xfId="0" applyNumberFormat="1" applyFont="1" applyFill="1" applyBorder="1" applyAlignment="1" applyProtection="1">
      <alignment horizontal="center" vertical="center"/>
      <protection hidden="1"/>
    </xf>
    <xf numFmtId="2" fontId="23" fillId="0" borderId="26" xfId="0" applyNumberFormat="1" applyFont="1" applyFill="1" applyBorder="1" applyAlignment="1" applyProtection="1">
      <alignment horizontal="center"/>
      <protection hidden="1"/>
    </xf>
    <xf numFmtId="2" fontId="23" fillId="0" borderId="27" xfId="0" applyNumberFormat="1" applyFont="1" applyFill="1" applyBorder="1" applyAlignment="1" applyProtection="1">
      <alignment horizontal="center" vertical="center"/>
      <protection hidden="1"/>
    </xf>
    <xf numFmtId="164" fontId="23" fillId="0" borderId="25" xfId="0" applyNumberFormat="1" applyFont="1" applyBorder="1" applyAlignment="1" applyProtection="1">
      <alignment horizontal="center"/>
      <protection hidden="1"/>
    </xf>
    <xf numFmtId="164" fontId="23" fillId="0" borderId="26" xfId="0" applyNumberFormat="1" applyFont="1" applyBorder="1" applyAlignment="1" applyProtection="1">
      <alignment horizontal="center"/>
      <protection hidden="1"/>
    </xf>
    <xf numFmtId="164" fontId="23" fillId="0" borderId="27" xfId="0" applyNumberFormat="1" applyFont="1" applyBorder="1" applyAlignment="1" applyProtection="1">
      <alignment horizontal="center"/>
      <protection hidden="1"/>
    </xf>
    <xf numFmtId="0" fontId="21" fillId="55" borderId="0" xfId="0" applyFont="1" applyFill="1" applyAlignment="1">
      <alignment/>
    </xf>
    <xf numFmtId="0" fontId="55" fillId="55" borderId="20" xfId="0" applyFont="1" applyFill="1" applyBorder="1" applyAlignment="1">
      <alignment horizontal="center"/>
    </xf>
    <xf numFmtId="164" fontId="22" fillId="0" borderId="0" xfId="0" applyNumberFormat="1" applyFont="1" applyBorder="1" applyAlignment="1" applyProtection="1">
      <alignment horizontal="center"/>
      <protection hidden="1"/>
    </xf>
    <xf numFmtId="166" fontId="23" fillId="0" borderId="0" xfId="0" applyNumberFormat="1" applyFont="1" applyFill="1" applyBorder="1" applyAlignment="1" applyProtection="1">
      <alignment horizontal="center"/>
      <protection hidden="1"/>
    </xf>
    <xf numFmtId="166" fontId="23" fillId="0" borderId="28" xfId="0" applyNumberFormat="1" applyFont="1" applyBorder="1" applyAlignment="1" applyProtection="1">
      <alignment horizontal="center"/>
      <protection hidden="1"/>
    </xf>
    <xf numFmtId="166" fontId="23" fillId="0" borderId="21" xfId="0" applyNumberFormat="1" applyFont="1" applyFill="1" applyBorder="1" applyAlignment="1" applyProtection="1">
      <alignment horizontal="center"/>
      <protection hidden="1"/>
    </xf>
    <xf numFmtId="166" fontId="23" fillId="0" borderId="21" xfId="0" applyNumberFormat="1" applyFont="1" applyBorder="1" applyAlignment="1" applyProtection="1">
      <alignment horizontal="center"/>
      <protection hidden="1"/>
    </xf>
    <xf numFmtId="166" fontId="23" fillId="0" borderId="29" xfId="0" applyNumberFormat="1" applyFont="1" applyBorder="1" applyAlignment="1" applyProtection="1">
      <alignment horizontal="center"/>
      <protection hidden="1"/>
    </xf>
    <xf numFmtId="166" fontId="23" fillId="0" borderId="23" xfId="0" applyNumberFormat="1" applyFont="1" applyFill="1" applyBorder="1" applyAlignment="1" applyProtection="1">
      <alignment horizontal="center"/>
      <protection hidden="1"/>
    </xf>
    <xf numFmtId="166" fontId="23" fillId="0" borderId="30" xfId="0" applyNumberFormat="1" applyFont="1" applyFill="1" applyBorder="1" applyAlignment="1" applyProtection="1">
      <alignment horizontal="center"/>
      <protection hidden="1"/>
    </xf>
    <xf numFmtId="166" fontId="23" fillId="0" borderId="31" xfId="0" applyNumberFormat="1" applyFont="1" applyFill="1" applyBorder="1" applyAlignment="1" applyProtection="1">
      <alignment horizontal="center"/>
      <protection hidden="1"/>
    </xf>
    <xf numFmtId="164" fontId="23" fillId="0" borderId="28" xfId="0" applyNumberFormat="1" applyFont="1" applyBorder="1" applyAlignment="1" applyProtection="1">
      <alignment horizontal="center"/>
      <protection hidden="1"/>
    </xf>
    <xf numFmtId="164" fontId="23" fillId="0" borderId="29" xfId="0" applyNumberFormat="1" applyFont="1" applyBorder="1" applyAlignment="1" applyProtection="1">
      <alignment horizontal="center"/>
      <protection hidden="1"/>
    </xf>
    <xf numFmtId="164" fontId="23" fillId="0" borderId="30" xfId="0" applyNumberFormat="1" applyFont="1" applyBorder="1" applyAlignment="1" applyProtection="1">
      <alignment horizontal="center"/>
      <protection hidden="1"/>
    </xf>
    <xf numFmtId="164" fontId="23" fillId="0" borderId="31" xfId="0" applyNumberFormat="1" applyFont="1" applyBorder="1" applyAlignment="1" applyProtection="1">
      <alignment horizontal="center"/>
      <protection hidden="1"/>
    </xf>
    <xf numFmtId="0" fontId="22" fillId="0" borderId="0" xfId="0" applyFont="1" applyAlignment="1">
      <alignment horizontal="right"/>
    </xf>
    <xf numFmtId="164" fontId="23" fillId="0" borderId="32" xfId="0" applyNumberFormat="1" applyFont="1" applyBorder="1" applyAlignment="1">
      <alignment horizontal="center"/>
    </xf>
    <xf numFmtId="164" fontId="23" fillId="0" borderId="32" xfId="0" applyNumberFormat="1" applyFont="1" applyFill="1" applyBorder="1" applyAlignment="1" applyProtection="1">
      <alignment horizontal="center" vertical="center"/>
      <protection hidden="1"/>
    </xf>
    <xf numFmtId="0" fontId="23" fillId="0" borderId="32" xfId="0" applyFont="1" applyBorder="1" applyAlignment="1">
      <alignment horizontal="center"/>
    </xf>
    <xf numFmtId="166" fontId="23" fillId="0" borderId="22" xfId="0" applyNumberFormat="1" applyFont="1" applyBorder="1" applyAlignment="1" applyProtection="1">
      <alignment horizontal="center"/>
      <protection hidden="1"/>
    </xf>
    <xf numFmtId="166" fontId="23" fillId="0" borderId="23" xfId="0" applyNumberFormat="1" applyFont="1" applyBorder="1" applyAlignment="1" applyProtection="1">
      <alignment horizontal="center"/>
      <protection hidden="1"/>
    </xf>
    <xf numFmtId="166" fontId="23" fillId="0" borderId="24" xfId="0" applyNumberFormat="1" applyFont="1" applyFill="1" applyBorder="1" applyAlignment="1" applyProtection="1">
      <alignment horizontal="center"/>
      <protection hidden="1"/>
    </xf>
    <xf numFmtId="0" fontId="23" fillId="0" borderId="0" xfId="0" applyFont="1" applyBorder="1" applyAlignment="1">
      <alignment horizontal="center"/>
    </xf>
    <xf numFmtId="166" fontId="23" fillId="0" borderId="33" xfId="0" applyNumberFormat="1" applyFont="1" applyBorder="1" applyAlignment="1">
      <alignment horizontal="center"/>
    </xf>
    <xf numFmtId="166" fontId="23" fillId="0" borderId="34" xfId="0" applyNumberFormat="1" applyFont="1" applyBorder="1" applyAlignment="1">
      <alignment horizontal="center"/>
    </xf>
    <xf numFmtId="166" fontId="23" fillId="0" borderId="35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55" fillId="55" borderId="0" xfId="0" applyFont="1" applyFill="1" applyAlignment="1">
      <alignment horizontal="left"/>
    </xf>
    <xf numFmtId="0" fontId="60" fillId="56" borderId="0" xfId="0" applyFont="1" applyFill="1" applyAlignment="1">
      <alignment/>
    </xf>
    <xf numFmtId="0" fontId="0" fillId="56" borderId="0" xfId="0" applyFill="1" applyAlignment="1">
      <alignment/>
    </xf>
    <xf numFmtId="14" fontId="24" fillId="56" borderId="0" xfId="0" applyNumberFormat="1" applyFont="1" applyFill="1" applyAlignment="1">
      <alignment/>
    </xf>
    <xf numFmtId="0" fontId="0" fillId="56" borderId="36" xfId="0" applyFont="1" applyFill="1" applyBorder="1" applyAlignment="1">
      <alignment/>
    </xf>
    <xf numFmtId="0" fontId="0" fillId="56" borderId="37" xfId="0" applyFill="1" applyBorder="1" applyAlignment="1">
      <alignment/>
    </xf>
    <xf numFmtId="0" fontId="0" fillId="56" borderId="38" xfId="0" applyFill="1" applyBorder="1" applyAlignment="1">
      <alignment/>
    </xf>
    <xf numFmtId="0" fontId="0" fillId="56" borderId="0" xfId="0" applyFill="1" applyBorder="1" applyAlignment="1">
      <alignment/>
    </xf>
    <xf numFmtId="0" fontId="0" fillId="56" borderId="39" xfId="0" applyFont="1" applyFill="1" applyBorder="1" applyAlignment="1">
      <alignment/>
    </xf>
    <xf numFmtId="0" fontId="0" fillId="56" borderId="40" xfId="0" applyFill="1" applyBorder="1" applyAlignment="1">
      <alignment/>
    </xf>
    <xf numFmtId="0" fontId="0" fillId="56" borderId="41" xfId="0" applyFill="1" applyBorder="1" applyAlignment="1">
      <alignment/>
    </xf>
    <xf numFmtId="0" fontId="0" fillId="56" borderId="0" xfId="0" applyFont="1" applyFill="1" applyBorder="1" applyAlignment="1">
      <alignment/>
    </xf>
    <xf numFmtId="0" fontId="54" fillId="55" borderId="0" xfId="0" applyFont="1" applyFill="1" applyAlignment="1">
      <alignment/>
    </xf>
    <xf numFmtId="2" fontId="54" fillId="55" borderId="0" xfId="0" applyNumberFormat="1" applyFont="1" applyFill="1" applyBorder="1" applyAlignment="1">
      <alignment vertical="center"/>
    </xf>
    <xf numFmtId="165" fontId="0" fillId="0" borderId="33" xfId="165" applyNumberFormat="1" applyBorder="1" applyAlignment="1">
      <alignment horizontal="center"/>
      <protection/>
    </xf>
    <xf numFmtId="165" fontId="0" fillId="0" borderId="34" xfId="165" applyNumberFormat="1" applyBorder="1" applyAlignment="1">
      <alignment horizontal="center"/>
      <protection/>
    </xf>
    <xf numFmtId="165" fontId="0" fillId="0" borderId="35" xfId="165" applyNumberFormat="1" applyBorder="1" applyAlignment="1">
      <alignment horizontal="center"/>
      <protection/>
    </xf>
    <xf numFmtId="165" fontId="23" fillId="0" borderId="34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66" fontId="23" fillId="0" borderId="21" xfId="0" applyNumberFormat="1" applyFont="1" applyBorder="1" applyAlignment="1">
      <alignment horizontal="center"/>
    </xf>
    <xf numFmtId="166" fontId="23" fillId="0" borderId="0" xfId="0" applyNumberFormat="1" applyFont="1" applyBorder="1" applyAlignment="1">
      <alignment horizontal="center"/>
    </xf>
    <xf numFmtId="166" fontId="23" fillId="0" borderId="31" xfId="0" applyNumberFormat="1" applyFont="1" applyBorder="1" applyAlignment="1">
      <alignment horizontal="center"/>
    </xf>
    <xf numFmtId="165" fontId="23" fillId="0" borderId="21" xfId="0" applyNumberFormat="1" applyFont="1" applyBorder="1" applyAlignment="1">
      <alignment horizontal="center"/>
    </xf>
    <xf numFmtId="165" fontId="23" fillId="0" borderId="0" xfId="0" applyNumberFormat="1" applyFont="1" applyBorder="1" applyAlignment="1">
      <alignment horizontal="center"/>
    </xf>
    <xf numFmtId="165" fontId="23" fillId="0" borderId="31" xfId="0" applyNumberFormat="1" applyFont="1" applyBorder="1" applyAlignment="1">
      <alignment horizontal="center"/>
    </xf>
    <xf numFmtId="0" fontId="61" fillId="55" borderId="0" xfId="0" applyFont="1" applyFill="1" applyAlignment="1">
      <alignment horizontal="center"/>
    </xf>
    <xf numFmtId="0" fontId="54" fillId="55" borderId="0" xfId="0" applyFont="1" applyFill="1" applyAlignment="1">
      <alignment horizontal="center"/>
    </xf>
    <xf numFmtId="2" fontId="54" fillId="55" borderId="0" xfId="0" applyNumberFormat="1" applyFont="1" applyFill="1" applyBorder="1" applyAlignment="1">
      <alignment horizontal="center" vertical="center"/>
    </xf>
    <xf numFmtId="164" fontId="55" fillId="55" borderId="20" xfId="179" applyNumberFormat="1" applyFont="1" applyFill="1" applyBorder="1" applyAlignment="1" applyProtection="1">
      <alignment horizontal="center" vertical="center"/>
      <protection hidden="1"/>
    </xf>
    <xf numFmtId="166" fontId="55" fillId="55" borderId="20" xfId="179" applyNumberFormat="1" applyFont="1" applyFill="1" applyBorder="1" applyAlignment="1" applyProtection="1">
      <alignment horizontal="center" vertical="center"/>
      <protection hidden="1"/>
    </xf>
    <xf numFmtId="164" fontId="55" fillId="55" borderId="42" xfId="0" applyNumberFormat="1" applyFont="1" applyFill="1" applyBorder="1" applyAlignment="1" applyProtection="1">
      <alignment horizontal="center" vertical="center"/>
      <protection hidden="1"/>
    </xf>
    <xf numFmtId="164" fontId="55" fillId="55" borderId="43" xfId="0" applyNumberFormat="1" applyFont="1" applyFill="1" applyBorder="1" applyAlignment="1" applyProtection="1">
      <alignment horizontal="center" vertical="center"/>
      <protection hidden="1"/>
    </xf>
    <xf numFmtId="164" fontId="55" fillId="55" borderId="44" xfId="0" applyNumberFormat="1" applyFont="1" applyFill="1" applyBorder="1" applyAlignment="1" applyProtection="1">
      <alignment horizontal="center" vertical="center"/>
      <protection hidden="1"/>
    </xf>
  </cellXfs>
  <cellStyles count="179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Calculation" xfId="115"/>
    <cellStyle name="Calculation 2" xfId="116"/>
    <cellStyle name="Calculation 3" xfId="117"/>
    <cellStyle name="Calculation 4" xfId="118"/>
    <cellStyle name="Check Cell" xfId="119"/>
    <cellStyle name="Check Cell 2" xfId="120"/>
    <cellStyle name="Check Cell 3" xfId="121"/>
    <cellStyle name="Check Cell 4" xfId="122"/>
    <cellStyle name="Comma" xfId="123"/>
    <cellStyle name="Comma [0]" xfId="124"/>
    <cellStyle name="Currency" xfId="125"/>
    <cellStyle name="Currency [0]" xfId="126"/>
    <cellStyle name="Explanatory Text" xfId="127"/>
    <cellStyle name="Explanatory Text 2" xfId="128"/>
    <cellStyle name="Explanatory Text 3" xfId="129"/>
    <cellStyle name="Explanatory Text 4" xfId="130"/>
    <cellStyle name="Followed Hyperlink" xfId="131"/>
    <cellStyle name="Good" xfId="132"/>
    <cellStyle name="Good 2" xfId="133"/>
    <cellStyle name="Good 3" xfId="134"/>
    <cellStyle name="Good 4" xfId="135"/>
    <cellStyle name="Heading 1" xfId="136"/>
    <cellStyle name="Heading 1 2" xfId="137"/>
    <cellStyle name="Heading 1 3" xfId="138"/>
    <cellStyle name="Heading 1 4" xfId="139"/>
    <cellStyle name="Heading 2" xfId="140"/>
    <cellStyle name="Heading 2 2" xfId="141"/>
    <cellStyle name="Heading 2 3" xfId="142"/>
    <cellStyle name="Heading 2 4" xfId="143"/>
    <cellStyle name="Heading 3" xfId="144"/>
    <cellStyle name="Heading 3 2" xfId="145"/>
    <cellStyle name="Heading 3 3" xfId="146"/>
    <cellStyle name="Heading 3 4" xfId="147"/>
    <cellStyle name="Heading 4" xfId="148"/>
    <cellStyle name="Heading 4 2" xfId="149"/>
    <cellStyle name="Heading 4 3" xfId="150"/>
    <cellStyle name="Heading 4 4" xfId="151"/>
    <cellStyle name="Hyperlink" xfId="152"/>
    <cellStyle name="Input" xfId="153"/>
    <cellStyle name="Input 2" xfId="154"/>
    <cellStyle name="Input 3" xfId="155"/>
    <cellStyle name="Input 4" xfId="156"/>
    <cellStyle name="Linked Cell" xfId="157"/>
    <cellStyle name="Linked Cell 2" xfId="158"/>
    <cellStyle name="Linked Cell 3" xfId="159"/>
    <cellStyle name="Linked Cell 4" xfId="160"/>
    <cellStyle name="Neutral" xfId="161"/>
    <cellStyle name="Neutral 2" xfId="162"/>
    <cellStyle name="Neutral 3" xfId="163"/>
    <cellStyle name="Neutral 4" xfId="164"/>
    <cellStyle name="Normal 2" xfId="165"/>
    <cellStyle name="Normal 2 2" xfId="166"/>
    <cellStyle name="Normal 3" xfId="167"/>
    <cellStyle name="Normal 4" xfId="168"/>
    <cellStyle name="Normal 4 2" xfId="169"/>
    <cellStyle name="Normal 5" xfId="170"/>
    <cellStyle name="Note" xfId="171"/>
    <cellStyle name="Note 2" xfId="172"/>
    <cellStyle name="Note 3" xfId="173"/>
    <cellStyle name="Note 4" xfId="174"/>
    <cellStyle name="Output" xfId="175"/>
    <cellStyle name="Output 2" xfId="176"/>
    <cellStyle name="Output 3" xfId="177"/>
    <cellStyle name="Output 4" xfId="178"/>
    <cellStyle name="Percent" xfId="179"/>
    <cellStyle name="Percent 2" xfId="180"/>
    <cellStyle name="Title" xfId="181"/>
    <cellStyle name="Title 2" xfId="182"/>
    <cellStyle name="Title 3" xfId="183"/>
    <cellStyle name="Title 4" xfId="184"/>
    <cellStyle name="Total" xfId="185"/>
    <cellStyle name="Total 2" xfId="186"/>
    <cellStyle name="Total 3" xfId="187"/>
    <cellStyle name="Total 4" xfId="188"/>
    <cellStyle name="Warning Text" xfId="189"/>
    <cellStyle name="Warning Text 2" xfId="190"/>
    <cellStyle name="Warning Text 3" xfId="191"/>
    <cellStyle name="Warning Text 4" xfId="192"/>
  </cellStyles>
  <dxfs count="1"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33</xdr:col>
      <xdr:colOff>0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3</xdr:row>
      <xdr:rowOff>95250</xdr:rowOff>
    </xdr:from>
    <xdr:to>
      <xdr:col>15</xdr:col>
      <xdr:colOff>476250</xdr:colOff>
      <xdr:row>7</xdr:row>
      <xdr:rowOff>152400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7429500" y="666750"/>
          <a:ext cx="21812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85725</xdr:colOff>
      <xdr:row>10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438900" y="647700"/>
          <a:ext cx="40005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ID2000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3:T38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5" width="9.140625" style="18" customWidth="1"/>
    <col min="6" max="6" width="9.7109375" style="18" bestFit="1" customWidth="1"/>
    <col min="7" max="9" width="9.140625" style="18" customWidth="1"/>
    <col min="10" max="10" width="8.00390625" style="18" bestFit="1" customWidth="1"/>
    <col min="11" max="11" width="9.57421875" style="18" bestFit="1" customWidth="1"/>
    <col min="12" max="16384" width="9.140625" style="18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3" spans="2:4" ht="15">
      <c r="B13" s="19" t="s">
        <v>1</v>
      </c>
      <c r="C13" s="20"/>
      <c r="D13" s="20"/>
    </row>
    <row r="14" spans="2:14" ht="15">
      <c r="B14" s="17">
        <v>43.5</v>
      </c>
      <c r="C14" s="22" t="s">
        <v>21</v>
      </c>
      <c r="D14" s="20"/>
      <c r="E14" s="21"/>
      <c r="F14" s="119">
        <f>IF(FPX&lt;43.5,"** FUEL PRESSURE MUST BE BETWEEN 43.5 AND 130 PSID **",IF(FPX&gt;130,"** FUEL PRESSURE MUST BE BETWEEN 43.5 AND 130 PSID **",""))</f>
      </c>
      <c r="G14" s="119"/>
      <c r="H14" s="119"/>
      <c r="I14" s="119"/>
      <c r="J14" s="119"/>
      <c r="K14" s="119"/>
      <c r="L14" s="21"/>
      <c r="M14" s="20"/>
      <c r="N14" s="20"/>
    </row>
    <row r="15" spans="2:20" ht="15">
      <c r="B15" s="20"/>
      <c r="C15" s="20"/>
      <c r="D15" s="20"/>
      <c r="E15" s="20"/>
      <c r="F15" s="20"/>
      <c r="G15" s="20"/>
      <c r="H15" s="20"/>
      <c r="I15" s="20"/>
      <c r="J15" s="20"/>
      <c r="K15" s="21"/>
      <c r="L15" s="21"/>
      <c r="M15" s="21"/>
      <c r="N15" s="21"/>
      <c r="O15" s="21"/>
      <c r="P15" s="21"/>
      <c r="Q15" s="21"/>
      <c r="R15" s="21"/>
      <c r="S15" s="20"/>
      <c r="T15" s="20"/>
    </row>
    <row r="16" spans="2:20" ht="15">
      <c r="B16" s="25" t="s">
        <v>6</v>
      </c>
      <c r="C16" s="67"/>
      <c r="G16" s="106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2:20" ht="15">
      <c r="B17" s="122">
        <f>'Background Math'!N10</f>
        <v>0.562792828253411</v>
      </c>
      <c r="C17" s="94" t="s">
        <v>17</v>
      </c>
      <c r="G17" s="29"/>
      <c r="H17" s="49"/>
      <c r="I17" s="30"/>
      <c r="J17" s="30"/>
      <c r="K17" s="30"/>
      <c r="L17" s="29"/>
      <c r="M17" s="49"/>
      <c r="N17" s="30"/>
      <c r="O17" s="30"/>
      <c r="P17" s="30"/>
      <c r="Q17" s="29"/>
      <c r="R17" s="30"/>
      <c r="S17" s="30"/>
      <c r="T17" s="30"/>
    </row>
    <row r="18" spans="7:20" ht="15">
      <c r="G18" s="29"/>
      <c r="H18" s="24"/>
      <c r="I18" s="30"/>
      <c r="J18" s="30"/>
      <c r="K18" s="30"/>
      <c r="L18" s="51"/>
      <c r="M18" s="24"/>
      <c r="N18" s="30"/>
      <c r="O18" s="30"/>
      <c r="P18" s="30"/>
      <c r="Q18" s="23"/>
      <c r="R18" s="51"/>
      <c r="S18" s="30"/>
      <c r="T18" s="30"/>
    </row>
    <row r="19" spans="2:20" ht="15">
      <c r="B19" s="25" t="s">
        <v>19</v>
      </c>
      <c r="G19" s="52"/>
      <c r="H19" s="24"/>
      <c r="I19" s="30"/>
      <c r="J19" s="30"/>
      <c r="K19" s="30"/>
      <c r="L19" s="51"/>
      <c r="M19" s="24"/>
      <c r="N19" s="30"/>
      <c r="O19" s="30"/>
      <c r="P19" s="30"/>
      <c r="Q19" s="23"/>
      <c r="R19" s="51"/>
      <c r="S19" s="30"/>
      <c r="T19" s="30"/>
    </row>
    <row r="20" spans="2:20" ht="15">
      <c r="B20" s="123">
        <f>'Background Math'!N12</f>
        <v>2227.2610856693423</v>
      </c>
      <c r="C20" s="94" t="s">
        <v>18</v>
      </c>
      <c r="G20" s="29"/>
      <c r="H20" s="24"/>
      <c r="I20" s="30"/>
      <c r="J20" s="30"/>
      <c r="K20" s="30"/>
      <c r="L20" s="51"/>
      <c r="M20" s="24"/>
      <c r="N20" s="30"/>
      <c r="O20" s="30"/>
      <c r="P20" s="30"/>
      <c r="Q20" s="23"/>
      <c r="R20" s="51"/>
      <c r="S20" s="30"/>
      <c r="T20" s="30"/>
    </row>
    <row r="21" spans="7:20" ht="15">
      <c r="G21" s="30"/>
      <c r="H21" s="24"/>
      <c r="I21" s="30"/>
      <c r="J21" s="30"/>
      <c r="K21" s="30"/>
      <c r="L21" s="51"/>
      <c r="M21" s="24"/>
      <c r="N21" s="30"/>
      <c r="O21" s="30"/>
      <c r="P21" s="30"/>
      <c r="Q21" s="23"/>
      <c r="R21" s="51"/>
      <c r="S21" s="30"/>
      <c r="T21" s="30"/>
    </row>
    <row r="22" spans="1:20" ht="15">
      <c r="A22" s="120" t="s">
        <v>8</v>
      </c>
      <c r="B22" s="120"/>
      <c r="C22" s="120"/>
      <c r="D22" s="120"/>
      <c r="G22" s="30"/>
      <c r="H22" s="24"/>
      <c r="I22" s="30"/>
      <c r="J22" s="30"/>
      <c r="K22" s="30"/>
      <c r="L22" s="51"/>
      <c r="M22" s="24"/>
      <c r="N22" s="30"/>
      <c r="O22" s="30"/>
      <c r="P22" s="30"/>
      <c r="Q22" s="23"/>
      <c r="R22" s="51"/>
      <c r="S22" s="30"/>
      <c r="T22" s="30"/>
    </row>
    <row r="23" spans="2:20" ht="15">
      <c r="B23" s="68" t="s">
        <v>7</v>
      </c>
      <c r="C23" s="68" t="s">
        <v>5</v>
      </c>
      <c r="G23" s="30"/>
      <c r="H23" s="24"/>
      <c r="I23" s="30"/>
      <c r="J23" s="30"/>
      <c r="K23" s="30"/>
      <c r="L23" s="51"/>
      <c r="M23" s="24"/>
      <c r="N23" s="30"/>
      <c r="O23" s="30"/>
      <c r="P23" s="30"/>
      <c r="Q23" s="30"/>
      <c r="R23" s="30"/>
      <c r="S23" s="30"/>
      <c r="T23" s="30"/>
    </row>
    <row r="24" spans="2:20" ht="15">
      <c r="B24" s="124">
        <f>'Background Math'!L15</f>
        <v>8</v>
      </c>
      <c r="C24" s="124">
        <f>'Background Math'!N15</f>
        <v>258.62958338777725</v>
      </c>
      <c r="G24" s="30"/>
      <c r="H24" s="24"/>
      <c r="I24" s="30"/>
      <c r="J24" s="30"/>
      <c r="K24" s="30"/>
      <c r="L24" s="23"/>
      <c r="M24" s="24"/>
      <c r="N24" s="30"/>
      <c r="O24" s="30"/>
      <c r="P24" s="30"/>
      <c r="Q24" s="30"/>
      <c r="R24" s="30"/>
      <c r="S24" s="30"/>
      <c r="T24" s="30"/>
    </row>
    <row r="25" spans="2:20" ht="15">
      <c r="B25" s="124">
        <f>'Background Math'!L16</f>
        <v>9.6</v>
      </c>
      <c r="C25" s="124">
        <f>'Background Math'!N16</f>
        <v>183.70108821317834</v>
      </c>
      <c r="G25" s="107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2:20" ht="15">
      <c r="B26" s="124">
        <f>'Background Math'!L17</f>
        <v>11.2</v>
      </c>
      <c r="C26" s="124">
        <f>'Background Math'!N17</f>
        <v>137.13289763781177</v>
      </c>
      <c r="G26" s="30"/>
      <c r="H26" s="49"/>
      <c r="I26" s="30"/>
      <c r="J26" s="30"/>
      <c r="K26" s="30"/>
      <c r="L26" s="29"/>
      <c r="M26" s="49"/>
      <c r="N26" s="30"/>
      <c r="O26" s="30"/>
      <c r="P26" s="30"/>
      <c r="Q26" s="29"/>
      <c r="R26" s="30"/>
      <c r="S26" s="30"/>
      <c r="T26" s="30"/>
    </row>
    <row r="27" spans="2:20" ht="15">
      <c r="B27" s="124">
        <f>'Background Math'!L18</f>
        <v>12.8</v>
      </c>
      <c r="C27" s="124">
        <f>'Background Math'!N18</f>
        <v>106.37588890227583</v>
      </c>
      <c r="G27" s="30"/>
      <c r="H27" s="24"/>
      <c r="I27" s="30"/>
      <c r="J27" s="30"/>
      <c r="K27" s="30"/>
      <c r="L27" s="51"/>
      <c r="M27" s="24"/>
      <c r="N27" s="30"/>
      <c r="O27" s="30"/>
      <c r="P27" s="30"/>
      <c r="Q27" s="23"/>
      <c r="R27" s="51"/>
      <c r="S27" s="30"/>
      <c r="T27" s="30"/>
    </row>
    <row r="28" spans="2:20" ht="15">
      <c r="B28" s="124">
        <f>'Background Math'!L19</f>
        <v>14.4</v>
      </c>
      <c r="C28" s="124">
        <f>'Background Math'!N19</f>
        <v>83.27108723260861</v>
      </c>
      <c r="G28" s="30"/>
      <c r="H28" s="24"/>
      <c r="I28" s="30"/>
      <c r="J28" s="30"/>
      <c r="K28" s="30"/>
      <c r="L28" s="51"/>
      <c r="M28" s="24"/>
      <c r="N28" s="30"/>
      <c r="O28" s="30"/>
      <c r="P28" s="30"/>
      <c r="Q28" s="23"/>
      <c r="R28" s="51"/>
      <c r="S28" s="30"/>
      <c r="T28" s="30"/>
    </row>
    <row r="29" spans="2:20" ht="15">
      <c r="B29" s="125">
        <f>'Background Math'!L20</f>
        <v>16</v>
      </c>
      <c r="C29" s="125">
        <f>'Background Math'!N20</f>
        <v>66.5220824384584</v>
      </c>
      <c r="G29" s="30"/>
      <c r="H29" s="24"/>
      <c r="I29" s="30"/>
      <c r="J29" s="30"/>
      <c r="K29" s="30"/>
      <c r="L29" s="51"/>
      <c r="M29" s="24"/>
      <c r="N29" s="30"/>
      <c r="O29" s="30"/>
      <c r="P29" s="30"/>
      <c r="Q29" s="23"/>
      <c r="R29" s="51"/>
      <c r="S29" s="30"/>
      <c r="T29" s="30"/>
    </row>
    <row r="30" spans="3:20" ht="15">
      <c r="C30" s="53"/>
      <c r="D30" s="50"/>
      <c r="G30" s="30"/>
      <c r="H30" s="24"/>
      <c r="I30" s="30"/>
      <c r="J30" s="30"/>
      <c r="K30" s="30"/>
      <c r="L30" s="51"/>
      <c r="M30" s="24"/>
      <c r="N30" s="30"/>
      <c r="O30" s="30"/>
      <c r="P30" s="30"/>
      <c r="Q30" s="23"/>
      <c r="R30" s="51"/>
      <c r="S30" s="30"/>
      <c r="T30" s="30"/>
    </row>
    <row r="31" spans="1:20" ht="15">
      <c r="A31" s="121" t="s">
        <v>22</v>
      </c>
      <c r="B31" s="121"/>
      <c r="C31" s="121"/>
      <c r="D31" s="121"/>
      <c r="G31" s="30"/>
      <c r="H31" s="24"/>
      <c r="I31" s="30"/>
      <c r="J31" s="30"/>
      <c r="K31" s="30"/>
      <c r="L31" s="51"/>
      <c r="M31" s="24"/>
      <c r="N31" s="30"/>
      <c r="O31" s="30"/>
      <c r="P31" s="30"/>
      <c r="Q31" s="23"/>
      <c r="R31" s="51"/>
      <c r="S31" s="30"/>
      <c r="T31" s="30"/>
    </row>
    <row r="32" spans="2:20" ht="15">
      <c r="B32" s="68" t="s">
        <v>9</v>
      </c>
      <c r="C32" s="68" t="s">
        <v>10</v>
      </c>
      <c r="G32" s="30"/>
      <c r="H32" s="24"/>
      <c r="I32" s="30"/>
      <c r="J32" s="30"/>
      <c r="K32" s="30"/>
      <c r="L32" s="51"/>
      <c r="M32" s="24"/>
      <c r="N32" s="30"/>
      <c r="O32" s="30"/>
      <c r="P32" s="30"/>
      <c r="Q32" s="30"/>
      <c r="R32" s="30"/>
      <c r="S32" s="30"/>
      <c r="T32" s="30"/>
    </row>
    <row r="33" spans="2:20" ht="15">
      <c r="B33" s="126">
        <f>'Background Math'!L23</f>
        <v>0</v>
      </c>
      <c r="C33" s="126">
        <f>'Background Math'!N23</f>
        <v>0</v>
      </c>
      <c r="E33" s="30"/>
      <c r="F33" s="30"/>
      <c r="G33" s="30"/>
      <c r="H33" s="30"/>
      <c r="I33" s="30"/>
      <c r="J33" s="30"/>
      <c r="K33" s="30"/>
      <c r="L33" s="51"/>
      <c r="M33" s="24"/>
      <c r="N33" s="30"/>
      <c r="O33" s="30"/>
      <c r="P33" s="30"/>
      <c r="Q33" s="30"/>
      <c r="R33" s="30"/>
      <c r="S33" s="30"/>
      <c r="T33" s="30"/>
    </row>
    <row r="34" spans="2:20" ht="15">
      <c r="B34" s="124">
        <f>'Background Math'!L24</f>
        <v>0.35</v>
      </c>
      <c r="C34" s="124">
        <f>'Background Math'!N24</f>
        <v>0.5364598255369419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2:20" ht="15">
      <c r="B35" s="124">
        <f>'Background Math'!L25</f>
        <v>0.47</v>
      </c>
      <c r="C35" s="124">
        <f>'Background Math'!N25</f>
        <v>0.6536061810622269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2:20" ht="15">
      <c r="B36" s="124">
        <f>'Background Math'!L26</f>
        <v>0.7</v>
      </c>
      <c r="C36" s="124">
        <f>'Background Math'!N26</f>
        <v>0.8233912975692996</v>
      </c>
      <c r="E36" s="30"/>
      <c r="F36" s="30"/>
      <c r="G36" s="30"/>
      <c r="H36" s="30"/>
      <c r="I36" s="30"/>
      <c r="J36" s="30"/>
      <c r="K36" s="30"/>
      <c r="L36" s="30"/>
      <c r="M36" s="54"/>
      <c r="N36" s="30"/>
      <c r="O36" s="30"/>
      <c r="P36" s="30"/>
      <c r="Q36" s="30"/>
      <c r="R36" s="30"/>
      <c r="S36" s="30"/>
      <c r="T36" s="30"/>
    </row>
    <row r="37" spans="2:20" ht="15">
      <c r="B37" s="124">
        <f>'Background Math'!L27</f>
        <v>0.95</v>
      </c>
      <c r="C37" s="124">
        <f>'Background Math'!N27</f>
        <v>0.9832447219211318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2:20" ht="15">
      <c r="B38" s="125">
        <f>'Background Math'!L28</f>
        <v>2</v>
      </c>
      <c r="C38" s="125">
        <f>'Background Math'!N28</f>
        <v>2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</row>
  </sheetData>
  <sheetProtection password="C79F" sheet="1"/>
  <mergeCells count="3">
    <mergeCell ref="F14:K14"/>
    <mergeCell ref="A22:D22"/>
    <mergeCell ref="A31:D31"/>
  </mergeCells>
  <conditionalFormatting sqref="F14:K14">
    <cfRule type="containsText" priority="2" dxfId="0" operator="containsText" stopIfTrue="1" text="FUEL">
      <formula>NOT(ISERROR(SEARCH("FUEL",F14)))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96" customWidth="1"/>
    <col min="2" max="16384" width="9.140625" style="96" customWidth="1"/>
  </cols>
  <sheetData>
    <row r="1" ht="12.75">
      <c r="A1" s="95" t="s">
        <v>15</v>
      </c>
    </row>
    <row r="2" spans="2:9" ht="12.75">
      <c r="B2" s="97">
        <v>41877</v>
      </c>
      <c r="C2" s="98" t="s">
        <v>20</v>
      </c>
      <c r="D2" s="99"/>
      <c r="E2" s="99"/>
      <c r="F2" s="99"/>
      <c r="G2" s="99"/>
      <c r="H2" s="100"/>
      <c r="I2" s="101"/>
    </row>
    <row r="3" spans="3:9" ht="12.75">
      <c r="C3" s="102"/>
      <c r="D3" s="103"/>
      <c r="E3" s="103"/>
      <c r="F3" s="103"/>
      <c r="G3" s="103"/>
      <c r="H3" s="104"/>
      <c r="I3" s="101"/>
    </row>
    <row r="4" spans="3:9" ht="12.75">
      <c r="C4" s="105"/>
      <c r="D4" s="101"/>
      <c r="E4" s="101"/>
      <c r="F4" s="101"/>
      <c r="G4" s="101"/>
      <c r="H4" s="101"/>
      <c r="I4" s="10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3:U37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3" width="9.140625" style="1" customWidth="1"/>
    <col min="4" max="4" width="9.57421875" style="1" bestFit="1" customWidth="1"/>
    <col min="5" max="5" width="10.00390625" style="1" bestFit="1" customWidth="1"/>
    <col min="6" max="6" width="11.421875" style="1" bestFit="1" customWidth="1"/>
    <col min="7" max="8" width="10.00390625" style="1" bestFit="1" customWidth="1"/>
    <col min="9" max="10" width="10.7109375" style="1" bestFit="1" customWidth="1"/>
    <col min="11" max="11" width="9.140625" style="1" customWidth="1"/>
    <col min="12" max="12" width="10.28125" style="1" customWidth="1"/>
    <col min="13" max="16384" width="9.140625" style="1" customWidth="1"/>
  </cols>
  <sheetData>
    <row r="3" spans="2:15" ht="12.75">
      <c r="B3" s="9"/>
      <c r="C3" s="16"/>
      <c r="D3" s="8"/>
      <c r="E3" s="28" t="s">
        <v>3</v>
      </c>
      <c r="F3" s="26"/>
      <c r="G3" s="27"/>
      <c r="H3" s="27"/>
      <c r="I3" s="28" t="s">
        <v>4</v>
      </c>
      <c r="J3" s="8"/>
      <c r="K3" s="8"/>
      <c r="L3" s="8"/>
      <c r="M3" s="8"/>
      <c r="N3" s="8"/>
      <c r="O3" s="8"/>
    </row>
    <row r="4" spans="2:15" ht="12.75">
      <c r="B4" s="9"/>
      <c r="C4" s="9"/>
      <c r="D4" s="8"/>
      <c r="E4" s="15">
        <f>FP</f>
        <v>43.500001</v>
      </c>
      <c r="F4" s="8"/>
      <c r="G4" s="8"/>
      <c r="H4" s="8"/>
      <c r="I4" s="15">
        <f>IF(FPX=D6,D6+0.000001,IF(FPX=I6,I6-0.000001,FPX))</f>
        <v>43.500001</v>
      </c>
      <c r="J4" s="8"/>
      <c r="K4" s="8"/>
      <c r="L4" s="8"/>
      <c r="M4" s="8"/>
      <c r="N4" s="8"/>
      <c r="O4" s="8"/>
    </row>
    <row r="5" spans="2:15" ht="12.7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2:21" ht="12.75">
      <c r="B6" s="9"/>
      <c r="C6" s="33" t="s">
        <v>13</v>
      </c>
      <c r="D6" s="38">
        <v>43.5</v>
      </c>
      <c r="E6" s="38">
        <f aca="true" t="shared" si="0" ref="E6:J6">E7*14.503</f>
        <v>58.012</v>
      </c>
      <c r="F6" s="38">
        <f t="shared" si="0"/>
        <v>72.515</v>
      </c>
      <c r="G6" s="38">
        <f t="shared" si="0"/>
        <v>87.018</v>
      </c>
      <c r="H6" s="38">
        <f t="shared" si="0"/>
        <v>101.521</v>
      </c>
      <c r="I6" s="38">
        <f t="shared" si="0"/>
        <v>116.024</v>
      </c>
      <c r="J6" s="38">
        <f t="shared" si="0"/>
        <v>130.527</v>
      </c>
      <c r="K6" s="9"/>
      <c r="L6" s="9"/>
      <c r="M6" s="9"/>
      <c r="N6" s="9"/>
      <c r="O6" s="9"/>
      <c r="P6" s="3"/>
      <c r="Q6" s="3"/>
      <c r="R6" s="3"/>
      <c r="S6" s="3"/>
      <c r="T6" s="3"/>
      <c r="U6" s="3"/>
    </row>
    <row r="7" spans="2:21" ht="14.25">
      <c r="B7" s="32"/>
      <c r="C7" s="10"/>
      <c r="D7" s="38">
        <v>3</v>
      </c>
      <c r="E7" s="38">
        <v>4</v>
      </c>
      <c r="F7" s="41">
        <v>5</v>
      </c>
      <c r="G7" s="41">
        <v>6</v>
      </c>
      <c r="H7" s="41">
        <v>7</v>
      </c>
      <c r="I7" s="34">
        <v>8</v>
      </c>
      <c r="J7" s="11">
        <v>9</v>
      </c>
      <c r="K7" s="8"/>
      <c r="L7" s="10"/>
      <c r="M7" s="11"/>
      <c r="N7" s="12"/>
      <c r="O7" s="12"/>
      <c r="P7" s="5"/>
      <c r="U7" s="5"/>
    </row>
    <row r="8" spans="2:21" ht="12.75">
      <c r="B8" s="10"/>
      <c r="N8" s="12"/>
      <c r="O8" s="12"/>
      <c r="P8" s="5"/>
      <c r="U8" s="6"/>
    </row>
    <row r="9" spans="10:21" ht="13.5" thickBot="1">
      <c r="J9" s="3"/>
      <c r="M9" s="42" t="s">
        <v>2</v>
      </c>
      <c r="N9" s="58" t="s">
        <v>0</v>
      </c>
      <c r="O9" s="12"/>
      <c r="P9" s="5"/>
      <c r="U9" s="6"/>
    </row>
    <row r="10" spans="2:21" ht="13.5" thickBot="1">
      <c r="B10" s="10"/>
      <c r="C10" s="82" t="s">
        <v>14</v>
      </c>
      <c r="D10" s="108">
        <v>0.5627928228355493</v>
      </c>
      <c r="E10" s="109">
        <v>0.6414168323538301</v>
      </c>
      <c r="F10" s="109">
        <v>0.7256396612420001</v>
      </c>
      <c r="G10" s="109">
        <v>0.8203968582651193</v>
      </c>
      <c r="H10" s="109">
        <v>0.8931337005870423</v>
      </c>
      <c r="I10" s="111">
        <v>0.9531275237677388</v>
      </c>
      <c r="J10" s="110">
        <v>1.0434049540850119</v>
      </c>
      <c r="L10" s="85">
        <v>13.2</v>
      </c>
      <c r="M10" s="83">
        <f ca="1">FORECAST(FP,OFFSET(DT,0,MATCH(FP,FPIN,1)-1,1,2),OFFSET(FPIN,0,MATCH(FP,FPIN,1)-1,1,2))</f>
        <v>0.562792828253411</v>
      </c>
      <c r="N10" s="84">
        <f>IF(FPX&lt;D6,"ERROR",IF(FPX&gt;J6,"ERROR",M10))</f>
        <v>0.562792828253411</v>
      </c>
      <c r="O10" s="12"/>
      <c r="P10" s="5"/>
      <c r="U10" s="6"/>
    </row>
    <row r="11" spans="2:21" ht="13.5" thickBot="1">
      <c r="B11" s="10"/>
      <c r="I11" s="112"/>
      <c r="J11" s="3"/>
      <c r="O11" s="12"/>
      <c r="P11" s="5"/>
      <c r="U11" s="6"/>
    </row>
    <row r="12" spans="2:21" ht="13.5" thickBot="1">
      <c r="B12" s="10"/>
      <c r="C12" s="93" t="s">
        <v>16</v>
      </c>
      <c r="D12" s="90">
        <v>2227.261064091324</v>
      </c>
      <c r="E12" s="91">
        <v>2540.401267158539</v>
      </c>
      <c r="F12" s="91">
        <v>2832.855826010827</v>
      </c>
      <c r="G12" s="91">
        <v>3087.2526083053986</v>
      </c>
      <c r="H12" s="91">
        <v>3306.4289482808304</v>
      </c>
      <c r="I12" s="91">
        <v>3510.5160037007713</v>
      </c>
      <c r="J12" s="92">
        <v>3744.155459034968</v>
      </c>
      <c r="L12" s="89"/>
      <c r="M12" s="83">
        <f ca="1">FORECAST(FP,OFFSET(Flow,0,MATCH(FP,FPIN,1)-1,1,2),OFFSET(FPIN,0,MATCH(FP,FPIN,1)-1,1,2))</f>
        <v>2227.2610856693423</v>
      </c>
      <c r="N12" s="84">
        <f>IF(FPX&lt;D6,"ERROR",IF(FPX&gt;J6,"ERROR",M12))</f>
        <v>2227.2610856693423</v>
      </c>
      <c r="O12" s="12"/>
      <c r="P12" s="5"/>
      <c r="U12" s="6"/>
    </row>
    <row r="13" spans="2:21" ht="12.75">
      <c r="B13" s="9"/>
      <c r="C13" s="11"/>
      <c r="I13" s="35"/>
      <c r="J13" s="35"/>
      <c r="L13" s="8"/>
      <c r="M13" s="31"/>
      <c r="N13" s="14"/>
      <c r="O13" s="12"/>
      <c r="P13" s="5"/>
      <c r="U13" s="5"/>
    </row>
    <row r="14" spans="2:21" ht="13.5" thickBot="1">
      <c r="B14" s="9"/>
      <c r="C14" s="10" t="s">
        <v>11</v>
      </c>
      <c r="I14" s="35"/>
      <c r="J14" s="35"/>
      <c r="L14" s="8"/>
      <c r="M14" s="42" t="s">
        <v>2</v>
      </c>
      <c r="N14" s="58" t="s">
        <v>0</v>
      </c>
      <c r="O14" s="12"/>
      <c r="P14" s="5"/>
      <c r="U14" s="5"/>
    </row>
    <row r="15" spans="2:21" ht="12.75">
      <c r="B15" s="9"/>
      <c r="C15" s="38">
        <v>8</v>
      </c>
      <c r="D15" s="71">
        <v>258.6295834128362</v>
      </c>
      <c r="E15" s="72">
        <v>258.26592756308446</v>
      </c>
      <c r="F15" s="73">
        <v>256.2251603947205</v>
      </c>
      <c r="G15" s="73">
        <v>253.49785286077267</v>
      </c>
      <c r="H15" s="73">
        <v>273.1350859755268</v>
      </c>
      <c r="I15" s="113">
        <v>292.60275651344267</v>
      </c>
      <c r="J15" s="86">
        <v>338.9284269242446</v>
      </c>
      <c r="L15" s="64">
        <f aca="true" t="shared" si="1" ref="L15:L20">C15</f>
        <v>8</v>
      </c>
      <c r="M15" s="60">
        <f aca="true" ca="1" t="shared" si="2" ref="M15:M20">FORECAST(FP,OFFSET(D15:J15,0,MATCH(FP,FPIN,1)-1,1,2),OFFSET(FPIN,0,MATCH(FP,FPIN,1)-1,1,2))</f>
        <v>258.62958338777725</v>
      </c>
      <c r="N15" s="60">
        <f aca="true" t="shared" si="3" ref="N15:N20">IF(FPX&lt;D$6,"ERROR",IF(FPX&gt;J$6,"ERROR",M15))</f>
        <v>258.62958338777725</v>
      </c>
      <c r="O15" s="12"/>
      <c r="P15" s="5"/>
      <c r="Q15" s="5"/>
      <c r="R15" s="5"/>
      <c r="S15" s="5"/>
      <c r="T15" s="5"/>
      <c r="U15" s="5"/>
    </row>
    <row r="16" spans="2:21" ht="12.75">
      <c r="B16" s="9"/>
      <c r="C16" s="38">
        <v>9.6</v>
      </c>
      <c r="D16" s="74">
        <v>183.70108816519237</v>
      </c>
      <c r="E16" s="70">
        <v>184.39746036805664</v>
      </c>
      <c r="F16" s="40">
        <v>179.6855004524565</v>
      </c>
      <c r="G16" s="40">
        <v>177.5363794200795</v>
      </c>
      <c r="H16" s="40">
        <v>178.09181230965223</v>
      </c>
      <c r="I16" s="114">
        <v>189.8888496890417</v>
      </c>
      <c r="J16" s="87">
        <v>192.76577614926802</v>
      </c>
      <c r="L16" s="65">
        <f t="shared" si="1"/>
        <v>9.6</v>
      </c>
      <c r="M16" s="61">
        <f ca="1" t="shared" si="2"/>
        <v>183.70108821317834</v>
      </c>
      <c r="N16" s="61">
        <f t="shared" si="3"/>
        <v>183.70108821317834</v>
      </c>
      <c r="O16" s="12"/>
      <c r="P16" s="5"/>
      <c r="T16" s="4"/>
      <c r="U16" s="5"/>
    </row>
    <row r="17" spans="2:21" ht="12.75">
      <c r="B17" s="9"/>
      <c r="C17" s="38">
        <v>11.2</v>
      </c>
      <c r="D17" s="74">
        <v>137.13289765534472</v>
      </c>
      <c r="E17" s="39">
        <v>136.87845972732583</v>
      </c>
      <c r="F17" s="40">
        <v>134.03943650599072</v>
      </c>
      <c r="G17" s="40">
        <v>133.29041810232326</v>
      </c>
      <c r="H17" s="40">
        <v>128.77243470056032</v>
      </c>
      <c r="I17" s="114">
        <v>134.70863915073951</v>
      </c>
      <c r="J17" s="87">
        <v>133.4455956964049</v>
      </c>
      <c r="L17" s="65">
        <f t="shared" si="1"/>
        <v>11.2</v>
      </c>
      <c r="M17" s="61">
        <f ca="1" t="shared" si="2"/>
        <v>137.13289763781177</v>
      </c>
      <c r="N17" s="61">
        <f t="shared" si="3"/>
        <v>137.13289763781177</v>
      </c>
      <c r="O17" s="12"/>
      <c r="P17" s="5"/>
      <c r="T17" s="2"/>
      <c r="U17" s="6"/>
    </row>
    <row r="18" spans="2:21" ht="12.75">
      <c r="B18" s="9"/>
      <c r="C18" s="38">
        <v>12.8</v>
      </c>
      <c r="D18" s="74">
        <v>106.37588892751076</v>
      </c>
      <c r="E18" s="40">
        <v>106.00967990783118</v>
      </c>
      <c r="F18" s="40">
        <v>105.65553635292227</v>
      </c>
      <c r="G18" s="40">
        <v>105.68912189369837</v>
      </c>
      <c r="H18" s="40">
        <v>104.20640926608047</v>
      </c>
      <c r="I18" s="114">
        <v>105.32090544078783</v>
      </c>
      <c r="J18" s="87">
        <v>106.63492971384608</v>
      </c>
      <c r="L18" s="65">
        <f t="shared" si="1"/>
        <v>12.8</v>
      </c>
      <c r="M18" s="61">
        <f ca="1" t="shared" si="2"/>
        <v>106.37588890227583</v>
      </c>
      <c r="N18" s="61">
        <f t="shared" si="3"/>
        <v>106.37588890227583</v>
      </c>
      <c r="O18" s="12"/>
      <c r="P18" s="5"/>
      <c r="T18" s="2"/>
      <c r="U18" s="6"/>
    </row>
    <row r="19" spans="2:21" ht="12.75">
      <c r="B19" s="9"/>
      <c r="C19" s="41">
        <v>14.4</v>
      </c>
      <c r="D19" s="74">
        <v>83.27108715412652</v>
      </c>
      <c r="E19" s="40">
        <v>84.41001917898085</v>
      </c>
      <c r="F19" s="40">
        <v>85.04306922374448</v>
      </c>
      <c r="G19" s="70">
        <v>84.4108067573347</v>
      </c>
      <c r="H19" s="70">
        <v>86.5905030968776</v>
      </c>
      <c r="I19" s="114">
        <v>84.8958531084425</v>
      </c>
      <c r="J19" s="75">
        <v>84.6789651307016</v>
      </c>
      <c r="L19" s="65">
        <f t="shared" si="1"/>
        <v>14.4</v>
      </c>
      <c r="M19" s="61">
        <f ca="1" t="shared" si="2"/>
        <v>83.27108723260861</v>
      </c>
      <c r="N19" s="62">
        <f t="shared" si="3"/>
        <v>83.27108723260861</v>
      </c>
      <c r="O19" s="12"/>
      <c r="P19" s="5"/>
      <c r="T19" s="2"/>
      <c r="U19" s="6"/>
    </row>
    <row r="20" spans="2:21" ht="13.5" thickBot="1">
      <c r="B20" s="9"/>
      <c r="C20" s="41">
        <v>16</v>
      </c>
      <c r="D20" s="76">
        <v>66.52208225026001</v>
      </c>
      <c r="E20" s="77">
        <v>69.2532173067707</v>
      </c>
      <c r="F20" s="77">
        <v>69.72798480290777</v>
      </c>
      <c r="G20" s="77">
        <v>67.01073467477369</v>
      </c>
      <c r="H20" s="77">
        <v>66.68371331988718</v>
      </c>
      <c r="I20" s="115">
        <v>66.61504872534063</v>
      </c>
      <c r="J20" s="88">
        <v>74.98127804211906</v>
      </c>
      <c r="L20" s="66">
        <f t="shared" si="1"/>
        <v>16</v>
      </c>
      <c r="M20" s="63">
        <f ca="1" t="shared" si="2"/>
        <v>66.5220824384584</v>
      </c>
      <c r="N20" s="63">
        <f t="shared" si="3"/>
        <v>66.5220824384584</v>
      </c>
      <c r="O20" s="12"/>
      <c r="P20" s="5"/>
      <c r="T20" s="2"/>
      <c r="U20" s="6"/>
    </row>
    <row r="21" spans="2:21" ht="12.75">
      <c r="B21" s="9"/>
      <c r="C21" s="42"/>
      <c r="D21" s="31"/>
      <c r="E21" s="31"/>
      <c r="F21" s="31"/>
      <c r="G21" s="47"/>
      <c r="H21" s="45"/>
      <c r="I21" s="39"/>
      <c r="J21" s="36"/>
      <c r="L21" s="8"/>
      <c r="M21" s="31"/>
      <c r="N21" s="14"/>
      <c r="O21" s="12"/>
      <c r="P21" s="5"/>
      <c r="T21" s="2"/>
      <c r="U21" s="6"/>
    </row>
    <row r="22" spans="2:21" ht="13.5" thickBot="1">
      <c r="B22" s="9"/>
      <c r="C22" s="42" t="s">
        <v>12</v>
      </c>
      <c r="D22" s="31"/>
      <c r="E22" s="31"/>
      <c r="F22" s="31"/>
      <c r="G22" s="47"/>
      <c r="H22" s="45"/>
      <c r="I22" s="39"/>
      <c r="J22" s="36"/>
      <c r="L22" s="8"/>
      <c r="M22" s="42" t="s">
        <v>2</v>
      </c>
      <c r="N22" s="58" t="s">
        <v>0</v>
      </c>
      <c r="O22" s="8"/>
      <c r="P22" s="5"/>
      <c r="T22" s="5"/>
      <c r="U22" s="5"/>
    </row>
    <row r="23" spans="2:21" ht="12.75">
      <c r="B23" s="9"/>
      <c r="C23" s="69">
        <v>0</v>
      </c>
      <c r="D23" s="78">
        <v>0</v>
      </c>
      <c r="E23" s="43">
        <v>0</v>
      </c>
      <c r="F23" s="43">
        <v>0</v>
      </c>
      <c r="G23" s="43">
        <v>0</v>
      </c>
      <c r="H23" s="43">
        <v>0</v>
      </c>
      <c r="I23" s="116">
        <v>0</v>
      </c>
      <c r="J23" s="44">
        <v>0</v>
      </c>
      <c r="L23" s="64">
        <f aca="true" t="shared" si="4" ref="L23:L28">C23</f>
        <v>0</v>
      </c>
      <c r="M23" s="55">
        <f aca="true" ca="1" t="shared" si="5" ref="M23:M28">FORECAST(FP,OFFSET(D23:J23,0,MATCH(FP,FPIN,1)-1,1,2),OFFSET(FPIN,0,MATCH(FP,FPIN,1)-1,1,2))</f>
        <v>0</v>
      </c>
      <c r="N23" s="55">
        <f aca="true" t="shared" si="6" ref="N23:N28">IF(FPX&lt;D$6,"ERROR",IF(FPX&gt;J$6,"ERROR",M23))</f>
        <v>0</v>
      </c>
      <c r="O23" s="10"/>
      <c r="P23" s="5"/>
      <c r="T23" s="5"/>
      <c r="U23" s="5"/>
    </row>
    <row r="24" spans="2:21" ht="12.75">
      <c r="B24" s="9"/>
      <c r="C24" s="69">
        <v>0.35</v>
      </c>
      <c r="D24" s="79">
        <v>0.536459826931595</v>
      </c>
      <c r="E24" s="45">
        <v>0.5162206210832329</v>
      </c>
      <c r="F24" s="45">
        <v>0.5015966417506588</v>
      </c>
      <c r="G24" s="45">
        <v>0.486178631314558</v>
      </c>
      <c r="H24" s="45">
        <v>0.509686867433921</v>
      </c>
      <c r="I24" s="117">
        <v>0.5140864441854147</v>
      </c>
      <c r="J24" s="46">
        <v>0.49251489839476653</v>
      </c>
      <c r="L24" s="65">
        <f t="shared" si="4"/>
        <v>0.35</v>
      </c>
      <c r="M24" s="56">
        <f ca="1" t="shared" si="5"/>
        <v>0.5364598255369419</v>
      </c>
      <c r="N24" s="56">
        <f t="shared" si="6"/>
        <v>0.5364598255369419</v>
      </c>
      <c r="O24" s="13"/>
      <c r="P24" s="5"/>
      <c r="Q24" s="5"/>
      <c r="R24" s="5"/>
      <c r="S24" s="5"/>
      <c r="T24" s="5"/>
      <c r="U24" s="5"/>
    </row>
    <row r="25" spans="2:21" ht="12.75">
      <c r="B25" s="9"/>
      <c r="C25" s="69">
        <v>0.47</v>
      </c>
      <c r="D25" s="79">
        <v>0.653606182104995</v>
      </c>
      <c r="E25" s="45">
        <v>0.6384735302619781</v>
      </c>
      <c r="F25" s="45">
        <v>0.6224365099571173</v>
      </c>
      <c r="G25" s="45">
        <v>0.6153512781483798</v>
      </c>
      <c r="H25" s="45">
        <v>0.6280566267780652</v>
      </c>
      <c r="I25" s="117">
        <v>0.6341082569382022</v>
      </c>
      <c r="J25" s="46">
        <v>0.6037904809226656</v>
      </c>
      <c r="L25" s="65">
        <f t="shared" si="4"/>
        <v>0.47</v>
      </c>
      <c r="M25" s="56">
        <f ca="1" t="shared" si="5"/>
        <v>0.6536061810622269</v>
      </c>
      <c r="N25" s="56">
        <f t="shared" si="6"/>
        <v>0.6536061810622269</v>
      </c>
      <c r="O25" s="13"/>
      <c r="P25" s="5"/>
      <c r="Q25" s="7"/>
      <c r="R25" s="5"/>
      <c r="S25" s="5"/>
      <c r="T25" s="5"/>
      <c r="U25" s="5"/>
    </row>
    <row r="26" spans="2:21" ht="12.75">
      <c r="B26" s="9"/>
      <c r="C26" s="69">
        <v>0.7</v>
      </c>
      <c r="D26" s="79">
        <v>0.8233912989071407</v>
      </c>
      <c r="E26" s="45">
        <v>0.8039765488329706</v>
      </c>
      <c r="F26" s="45">
        <v>0.7873818274082046</v>
      </c>
      <c r="G26" s="45">
        <v>0.7750422235328118</v>
      </c>
      <c r="H26" s="45">
        <v>0.7834583372984455</v>
      </c>
      <c r="I26" s="117">
        <v>0.8015952694300135</v>
      </c>
      <c r="J26" s="46">
        <v>0.7702159200882139</v>
      </c>
      <c r="L26" s="65">
        <f t="shared" si="4"/>
        <v>0.7</v>
      </c>
      <c r="M26" s="56">
        <f ca="1" t="shared" si="5"/>
        <v>0.8233912975692996</v>
      </c>
      <c r="N26" s="56">
        <f t="shared" si="6"/>
        <v>0.8233912975692996</v>
      </c>
      <c r="O26" s="13"/>
      <c r="P26" s="3"/>
      <c r="Q26" s="3"/>
      <c r="R26" s="3"/>
      <c r="S26" s="3"/>
      <c r="T26" s="3"/>
      <c r="U26" s="3"/>
    </row>
    <row r="27" spans="2:21" ht="12.75">
      <c r="B27" s="9"/>
      <c r="C27" s="69">
        <v>0.95</v>
      </c>
      <c r="D27" s="79">
        <v>0.9832447225130715</v>
      </c>
      <c r="E27" s="45">
        <v>0.9746544946237433</v>
      </c>
      <c r="F27" s="45">
        <v>0.9770090978594262</v>
      </c>
      <c r="G27" s="45">
        <v>0.976065964192164</v>
      </c>
      <c r="H27" s="45">
        <v>0.9890040974821843</v>
      </c>
      <c r="I27" s="117">
        <v>1.012747105813923</v>
      </c>
      <c r="J27" s="46">
        <v>0.9889358853826676</v>
      </c>
      <c r="L27" s="65">
        <f t="shared" si="4"/>
        <v>0.95</v>
      </c>
      <c r="M27" s="56">
        <f ca="1" t="shared" si="5"/>
        <v>0.9832447219211318</v>
      </c>
      <c r="N27" s="59">
        <f t="shared" si="6"/>
        <v>0.9832447219211318</v>
      </c>
      <c r="O27" s="13"/>
      <c r="P27" s="5"/>
      <c r="Q27" s="5"/>
      <c r="R27" s="5"/>
      <c r="S27" s="5"/>
      <c r="T27" s="5"/>
      <c r="U27" s="3"/>
    </row>
    <row r="28" spans="2:21" ht="13.5" thickBot="1">
      <c r="B28" s="9"/>
      <c r="C28" s="69">
        <v>2</v>
      </c>
      <c r="D28" s="80">
        <v>2</v>
      </c>
      <c r="E28" s="81">
        <v>2</v>
      </c>
      <c r="F28" s="81">
        <v>2</v>
      </c>
      <c r="G28" s="81">
        <v>2</v>
      </c>
      <c r="H28" s="81">
        <v>2</v>
      </c>
      <c r="I28" s="118">
        <v>2</v>
      </c>
      <c r="J28" s="48">
        <v>2</v>
      </c>
      <c r="L28" s="66">
        <f t="shared" si="4"/>
        <v>2</v>
      </c>
      <c r="M28" s="57">
        <f ca="1" t="shared" si="5"/>
        <v>2</v>
      </c>
      <c r="N28" s="57">
        <f t="shared" si="6"/>
        <v>2</v>
      </c>
      <c r="O28" s="13"/>
      <c r="P28" s="5"/>
      <c r="Q28" s="5"/>
      <c r="R28" s="5"/>
      <c r="S28" s="5"/>
      <c r="T28" s="5"/>
      <c r="U28" s="3"/>
    </row>
    <row r="29" spans="2:21" ht="12.75">
      <c r="B29" s="9"/>
      <c r="C29" s="9"/>
      <c r="D29" s="40"/>
      <c r="J29" s="9"/>
      <c r="K29" s="9"/>
      <c r="L29" s="31"/>
      <c r="M29" s="14"/>
      <c r="N29" s="12"/>
      <c r="O29" s="12"/>
      <c r="P29" s="3"/>
      <c r="Q29" s="3"/>
      <c r="R29" s="3"/>
      <c r="S29" s="3"/>
      <c r="T29" s="3"/>
      <c r="U29" s="3"/>
    </row>
    <row r="30" spans="2:15" ht="12.75">
      <c r="B30" s="33"/>
      <c r="C30" s="37"/>
      <c r="J30" s="9"/>
      <c r="K30" s="8"/>
      <c r="L30" s="13"/>
      <c r="M30" s="14"/>
      <c r="N30" s="12"/>
      <c r="O30" s="12"/>
    </row>
    <row r="31" spans="2:15" ht="12.75">
      <c r="B31" s="33"/>
      <c r="C31" s="37"/>
      <c r="J31" s="9"/>
      <c r="K31" s="8"/>
      <c r="L31" s="8"/>
      <c r="M31" s="8"/>
      <c r="N31" s="8"/>
      <c r="O31" s="8"/>
    </row>
    <row r="32" spans="2:15" ht="12.75">
      <c r="B32" s="33"/>
      <c r="C32" s="9"/>
      <c r="J32" s="9"/>
      <c r="K32" s="8"/>
      <c r="L32" s="8"/>
      <c r="M32" s="8"/>
      <c r="N32" s="8"/>
      <c r="O32" s="8"/>
    </row>
    <row r="33" spans="2:15" ht="12.75">
      <c r="B33" s="33"/>
      <c r="C33" s="16"/>
      <c r="J33" s="9"/>
      <c r="K33" s="8"/>
      <c r="L33" s="8"/>
      <c r="M33" s="8"/>
      <c r="N33" s="8"/>
      <c r="O33" s="8"/>
    </row>
    <row r="34" spans="2:15" ht="12.75">
      <c r="B34" s="9"/>
      <c r="C34" s="16"/>
      <c r="J34" s="9"/>
      <c r="K34" s="8"/>
      <c r="L34" s="8"/>
      <c r="M34" s="8"/>
      <c r="N34" s="8"/>
      <c r="O34" s="8"/>
    </row>
    <row r="35" spans="2:15" ht="12.75">
      <c r="B35" s="9"/>
      <c r="C35" s="16"/>
      <c r="J35" s="9"/>
      <c r="K35" s="8"/>
      <c r="L35" s="8"/>
      <c r="M35" s="8"/>
      <c r="N35" s="8"/>
      <c r="O35" s="8"/>
    </row>
    <row r="36" spans="2:15" ht="12.75">
      <c r="B36" s="9"/>
      <c r="C36" s="9"/>
      <c r="D36" s="9"/>
      <c r="E36" s="9"/>
      <c r="F36" s="9"/>
      <c r="G36" s="9"/>
      <c r="H36" s="9"/>
      <c r="I36" s="9"/>
      <c r="J36" s="9"/>
      <c r="K36" s="8"/>
      <c r="L36" s="8"/>
      <c r="M36" s="8"/>
      <c r="N36" s="8"/>
      <c r="O36" s="8"/>
    </row>
    <row r="37" spans="2:15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</sheetData>
  <sheetProtection password="C79F" sheet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Yawpower</dc:creator>
  <cp:keywords/>
  <dc:description/>
  <cp:lastModifiedBy>Jason</cp:lastModifiedBy>
  <dcterms:created xsi:type="dcterms:W3CDTF">2009-07-22T19:57:52Z</dcterms:created>
  <dcterms:modified xsi:type="dcterms:W3CDTF">2014-11-03T18:46:34Z</dcterms:modified>
  <cp:category/>
  <cp:version/>
  <cp:contentType/>
  <cp:contentStatus/>
</cp:coreProperties>
</file>